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0" yWindow="0" windowWidth="28520" windowHeight="16060" tabRatio="500"/>
  </bookViews>
  <sheets>
    <sheet name="Sample size calculator CR" sheetId="4" r:id="rId1"/>
    <sheet name="Sample size calculator RPV" sheetId="5"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14" i="5" l="1"/>
  <c r="D3" i="5"/>
  <c r="K12" i="4"/>
  <c r="D3" i="4"/>
  <c r="K7" i="4"/>
  <c r="D4" i="4"/>
  <c r="D11" i="4"/>
  <c r="D13" i="4"/>
  <c r="D14" i="4"/>
  <c r="I11" i="4"/>
  <c r="I13" i="4"/>
  <c r="H11" i="4"/>
  <c r="H13" i="4"/>
  <c r="G11" i="4"/>
  <c r="G13" i="4"/>
  <c r="F11" i="4"/>
  <c r="F13" i="4"/>
  <c r="E11" i="4"/>
  <c r="E13" i="4"/>
  <c r="C11" i="4"/>
  <c r="C13" i="4"/>
  <c r="D11" i="5"/>
  <c r="D13" i="5"/>
  <c r="D14" i="5"/>
  <c r="D15" i="5"/>
  <c r="C11" i="5"/>
  <c r="C13" i="5"/>
  <c r="C14" i="5"/>
  <c r="C15" i="5"/>
  <c r="D12" i="5"/>
  <c r="C12" i="5"/>
  <c r="H11" i="5"/>
  <c r="H13" i="5"/>
  <c r="H14" i="5"/>
  <c r="G11" i="5"/>
  <c r="G13" i="5"/>
  <c r="G14" i="5"/>
  <c r="F11" i="5"/>
  <c r="F13" i="5"/>
  <c r="F14" i="5"/>
  <c r="E11" i="5"/>
  <c r="E13" i="5"/>
  <c r="E14" i="5"/>
  <c r="I11" i="5"/>
  <c r="I13" i="5"/>
  <c r="I14" i="5"/>
  <c r="C14" i="4"/>
  <c r="D12" i="4"/>
  <c r="C12" i="4"/>
  <c r="D10" i="4"/>
  <c r="C10" i="4"/>
  <c r="D9" i="4"/>
  <c r="C9" i="4"/>
  <c r="I14" i="4"/>
  <c r="H12" i="4"/>
  <c r="F12" i="4"/>
  <c r="I12" i="4"/>
  <c r="G12" i="4"/>
  <c r="E12" i="4"/>
  <c r="G6" i="5"/>
  <c r="G7" i="5"/>
  <c r="D4" i="5"/>
  <c r="E12" i="5"/>
  <c r="E9" i="4"/>
  <c r="G14" i="4"/>
  <c r="H14" i="4"/>
  <c r="F14" i="4"/>
  <c r="E14" i="4"/>
  <c r="I15" i="5"/>
  <c r="H15" i="5"/>
  <c r="G15" i="5"/>
  <c r="F15" i="5"/>
  <c r="E15" i="5"/>
  <c r="I12" i="5"/>
  <c r="I10" i="4"/>
  <c r="I9" i="4"/>
  <c r="H12" i="5"/>
  <c r="G12" i="5"/>
  <c r="F12" i="5"/>
  <c r="H10" i="4"/>
  <c r="G10" i="4"/>
  <c r="F10" i="4"/>
  <c r="E10" i="4"/>
  <c r="H9" i="4"/>
  <c r="G9" i="4"/>
  <c r="F9" i="4"/>
</calcChain>
</file>

<file path=xl/sharedStrings.xml><?xml version="1.0" encoding="utf-8"?>
<sst xmlns="http://schemas.openxmlformats.org/spreadsheetml/2006/main" count="41" uniqueCount="29">
  <si>
    <t>Corresponding Threshold</t>
  </si>
  <si>
    <t>Variance</t>
  </si>
  <si>
    <t>RPV</t>
  </si>
  <si>
    <t>Custom</t>
  </si>
  <si>
    <r>
      <t xml:space="preserve">Lift (that can be detected with </t>
    </r>
    <r>
      <rPr>
        <sz val="12"/>
        <color theme="1"/>
        <rFont val="Calibri"/>
        <family val="2"/>
        <scheme val="minor"/>
      </rPr>
      <t>power (80%) probability</t>
    </r>
    <r>
      <rPr>
        <sz val="12"/>
        <color theme="1"/>
        <rFont val="Calibri"/>
        <family val="2"/>
        <scheme val="minor"/>
      </rPr>
      <t>)</t>
    </r>
  </si>
  <si>
    <t>Daily number of visitors per offer</t>
  </si>
  <si>
    <t>Statistical Power**</t>
  </si>
  <si>
    <t>Lift (that can be detected with power (80%) probability)</t>
  </si>
  <si>
    <t>Sample Size per Offer (# of visitors)</t>
  </si>
  <si>
    <t>Days to Complete Test</t>
  </si>
  <si>
    <t>Weeks to Complete Test****</t>
  </si>
  <si>
    <t xml:space="preserve">Confidence Level* </t>
  </si>
  <si>
    <t>Baseline Conversion Rate (control offer)***</t>
  </si>
  <si>
    <t>Absolute Difference in Conversion Rate                              (that can be detected with power (80%) probability)</t>
  </si>
  <si>
    <t>Conversion Rate of Alternative                                     (that can be detected with power (80%) probability)</t>
  </si>
  <si>
    <t>Sample Size per Offer (# of conversions)</t>
  </si>
  <si>
    <t>Sample Size Calculator (Revenue per Visitor Metric)</t>
  </si>
  <si>
    <t>Sample Size Calculator (Conversion Rate Metric)</t>
  </si>
  <si>
    <t>No</t>
  </si>
  <si>
    <t>Correct for multiple offers*****                     (Bonferroni correction)</t>
  </si>
  <si>
    <t>Bonferroni corrected confidence level</t>
  </si>
  <si>
    <t xml:space="preserve">Total number of daily visitors </t>
  </si>
  <si>
    <t>Number of offers including control</t>
  </si>
  <si>
    <t>Total number of daily visitors</t>
  </si>
  <si>
    <t>Data from CSV download | Total Sales (control offer)*****</t>
  </si>
  <si>
    <t>Data from CSV download | Sum of Sales Squared (control offer)*****</t>
  </si>
  <si>
    <t>Data from CSV download | Number of Visitors (control offer)*****</t>
  </si>
  <si>
    <t>Absolute Difference in RPV                                                           (that can be detected with power (80%) probability)</t>
  </si>
  <si>
    <t>RPV of Alternative                                                                    (that can be detected with power (80%) probability)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</si>
</sst>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_(* #,##0_);_(* \(#,##0\);_(* &quot;-&quot;??_);_(@_)"/>
    <numFmt numFmtId="165" formatCode="0.0000%"/>
    <numFmt numFmtId="166" formatCode="0.00000%"/>
    <numFmt numFmtId="167" formatCode="_(* #,##0.000_);_(* \(#,##0.000\);_(* &quot;-&quot;??_);_(@_)"/>
    <numFmt numFmtId="168" formatCode="&quot;$&quot;#,##0.00"/>
    <numFmt numFmtId="169" formatCode="0.0%"/>
  </numFmts>
  <fonts count="1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6"/>
      <color theme="1"/>
      <name val="Calibri"/>
      <scheme val="minor"/>
    </font>
    <font>
      <sz val="16"/>
      <color rgb="FF000000"/>
      <name val="Calibri"/>
      <scheme val="minor"/>
    </font>
    <font>
      <sz val="12"/>
      <name val="Calibri"/>
      <scheme val="minor"/>
    </font>
    <font>
      <sz val="12"/>
      <color rgb="FF000000"/>
      <name val="Calibri"/>
      <family val="2"/>
      <scheme val="minor"/>
    </font>
    <font>
      <sz val="12"/>
      <color rgb="FFFFFFFF"/>
      <name val="Calibri"/>
      <family val="2"/>
      <scheme val="minor"/>
    </font>
    <font>
      <b/>
      <sz val="12"/>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FFFFF"/>
        <bgColor rgb="FF000000"/>
      </patternFill>
    </fill>
    <fill>
      <patternFill patternType="solid">
        <fgColor rgb="FF4BACC6"/>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s>
  <borders count="4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219">
    <xf numFmtId="0" fontId="0" fillId="0" borderId="0"/>
    <xf numFmtId="43"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3">
    <xf numFmtId="0" fontId="0" fillId="0" borderId="0" xfId="0"/>
    <xf numFmtId="0" fontId="0" fillId="2" borderId="0" xfId="0" applyFill="1"/>
    <xf numFmtId="9" fontId="0" fillId="2" borderId="0" xfId="0" applyNumberFormat="1" applyFill="1"/>
    <xf numFmtId="164" fontId="0" fillId="2" borderId="0" xfId="1" applyNumberFormat="1" applyFont="1" applyFill="1"/>
    <xf numFmtId="0" fontId="0" fillId="2" borderId="3" xfId="0" applyFill="1" applyBorder="1"/>
    <xf numFmtId="0" fontId="0" fillId="2" borderId="5" xfId="0" applyFill="1" applyBorder="1"/>
    <xf numFmtId="9" fontId="0" fillId="2" borderId="0" xfId="74" applyFont="1" applyFill="1"/>
    <xf numFmtId="10" fontId="0" fillId="2" borderId="0" xfId="74" applyNumberFormat="1" applyFont="1" applyFill="1"/>
    <xf numFmtId="165" fontId="0" fillId="2" borderId="0" xfId="74" applyNumberFormat="1" applyFont="1" applyFill="1"/>
    <xf numFmtId="166" fontId="0" fillId="2" borderId="0" xfId="74" applyNumberFormat="1" applyFont="1" applyFill="1"/>
    <xf numFmtId="167" fontId="0" fillId="2" borderId="0" xfId="1" applyNumberFormat="1" applyFont="1" applyFill="1"/>
    <xf numFmtId="43" fontId="0" fillId="2" borderId="0" xfId="0" applyNumberFormat="1" applyFill="1"/>
    <xf numFmtId="164" fontId="0" fillId="2" borderId="0" xfId="0" applyNumberFormat="1" applyFill="1"/>
    <xf numFmtId="0" fontId="0" fillId="2" borderId="8" xfId="0" applyFill="1" applyBorder="1"/>
    <xf numFmtId="8" fontId="0" fillId="2" borderId="0" xfId="0" applyNumberFormat="1" applyFill="1"/>
    <xf numFmtId="0" fontId="0" fillId="2" borderId="0" xfId="0" applyFill="1" applyAlignment="1">
      <alignment horizontal="center"/>
    </xf>
    <xf numFmtId="9" fontId="0" fillId="0" borderId="0" xfId="0" applyNumberFormat="1" applyProtection="1"/>
    <xf numFmtId="9" fontId="0" fillId="2" borderId="0" xfId="0" applyNumberFormat="1" applyFill="1" applyProtection="1"/>
    <xf numFmtId="10" fontId="0" fillId="2" borderId="0" xfId="0" applyNumberFormat="1" applyFill="1" applyProtection="1"/>
    <xf numFmtId="164" fontId="0" fillId="2" borderId="0" xfId="1" applyNumberFormat="1" applyFont="1" applyFill="1" applyProtection="1"/>
    <xf numFmtId="164" fontId="0" fillId="2" borderId="0" xfId="0" applyNumberFormat="1" applyFill="1" applyProtection="1"/>
    <xf numFmtId="168" fontId="0" fillId="2" borderId="0" xfId="0" applyNumberFormat="1" applyFill="1" applyProtection="1"/>
    <xf numFmtId="8" fontId="4" fillId="3" borderId="4" xfId="0" applyNumberFormat="1" applyFont="1" applyFill="1" applyBorder="1" applyProtection="1">
      <protection locked="0"/>
    </xf>
    <xf numFmtId="8" fontId="4" fillId="3" borderId="9" xfId="0" applyNumberFormat="1" applyFont="1" applyFill="1" applyBorder="1" applyProtection="1">
      <protection locked="0"/>
    </xf>
    <xf numFmtId="3" fontId="4" fillId="3" borderId="6" xfId="0" applyNumberFormat="1" applyFont="1" applyFill="1" applyBorder="1" applyProtection="1">
      <protection locked="0"/>
    </xf>
    <xf numFmtId="0" fontId="7" fillId="2" borderId="0" xfId="0" applyFont="1" applyFill="1"/>
    <xf numFmtId="0" fontId="8" fillId="4" borderId="0" xfId="0" applyFont="1" applyFill="1"/>
    <xf numFmtId="9" fontId="0" fillId="0" borderId="0" xfId="0" applyNumberFormat="1"/>
    <xf numFmtId="0" fontId="0" fillId="2" borderId="15" xfId="0" applyFill="1" applyBorder="1" applyAlignment="1">
      <alignment horizontal="center" vertical="center" wrapText="1"/>
    </xf>
    <xf numFmtId="0" fontId="0" fillId="2" borderId="15" xfId="0" applyFill="1" applyBorder="1" applyAlignment="1">
      <alignment horizontal="center"/>
    </xf>
    <xf numFmtId="169" fontId="4" fillId="3" borderId="14" xfId="0" applyNumberFormat="1" applyFont="1" applyFill="1" applyBorder="1" applyProtection="1">
      <protection locked="0"/>
    </xf>
    <xf numFmtId="0" fontId="10" fillId="4" borderId="15" xfId="0" applyFont="1" applyFill="1" applyBorder="1" applyAlignment="1">
      <alignment horizontal="center"/>
    </xf>
    <xf numFmtId="0" fontId="10" fillId="4" borderId="31" xfId="0" applyFont="1" applyFill="1" applyBorder="1" applyAlignment="1">
      <alignment horizontal="center" vertical="center" wrapText="1"/>
    </xf>
    <xf numFmtId="9" fontId="4" fillId="3" borderId="2" xfId="0" applyNumberFormat="1" applyFont="1" applyFill="1" applyBorder="1" applyProtection="1">
      <protection locked="0"/>
    </xf>
    <xf numFmtId="0" fontId="0" fillId="2" borderId="0" xfId="74" applyNumberFormat="1" applyFont="1" applyFill="1"/>
    <xf numFmtId="9" fontId="0" fillId="6" borderId="30" xfId="0" applyNumberFormat="1" applyFill="1" applyBorder="1" applyAlignment="1">
      <alignment vertical="center"/>
    </xf>
    <xf numFmtId="9" fontId="0" fillId="6" borderId="25" xfId="0" applyNumberFormat="1" applyFill="1" applyBorder="1"/>
    <xf numFmtId="9" fontId="0" fillId="6" borderId="32" xfId="0" applyNumberFormat="1" applyFill="1" applyBorder="1" applyProtection="1"/>
    <xf numFmtId="9" fontId="0" fillId="6" borderId="33" xfId="0" applyNumberFormat="1" applyFill="1" applyBorder="1" applyProtection="1"/>
    <xf numFmtId="164" fontId="0" fillId="6" borderId="15" xfId="1" applyNumberFormat="1" applyFont="1" applyFill="1" applyBorder="1" applyAlignment="1" applyProtection="1">
      <alignment vertical="center"/>
    </xf>
    <xf numFmtId="164" fontId="0" fillId="6" borderId="19" xfId="1" applyNumberFormat="1" applyFont="1" applyFill="1" applyBorder="1" applyAlignment="1" applyProtection="1">
      <alignment vertical="center"/>
    </xf>
    <xf numFmtId="164" fontId="0" fillId="6" borderId="7" xfId="1" applyNumberFormat="1" applyFont="1" applyFill="1" applyBorder="1" applyAlignment="1" applyProtection="1">
      <alignment vertical="center"/>
    </xf>
    <xf numFmtId="164" fontId="0" fillId="6" borderId="4" xfId="1" applyNumberFormat="1" applyFont="1" applyFill="1" applyBorder="1" applyAlignment="1" applyProtection="1">
      <alignment vertical="center"/>
    </xf>
    <xf numFmtId="10" fontId="0" fillId="6" borderId="27" xfId="0" applyNumberFormat="1" applyFill="1" applyBorder="1" applyAlignment="1">
      <alignment vertical="center"/>
    </xf>
    <xf numFmtId="164" fontId="0" fillId="6" borderId="16" xfId="1" applyNumberFormat="1" applyFont="1" applyFill="1" applyBorder="1" applyAlignment="1" applyProtection="1">
      <alignment vertical="center"/>
    </xf>
    <xf numFmtId="164" fontId="0" fillId="6" borderId="20" xfId="1" applyNumberFormat="1" applyFont="1" applyFill="1" applyBorder="1" applyAlignment="1" applyProtection="1">
      <alignment vertical="center"/>
    </xf>
    <xf numFmtId="164" fontId="0" fillId="6" borderId="12" xfId="1" applyNumberFormat="1" applyFont="1" applyFill="1" applyBorder="1" applyAlignment="1" applyProtection="1">
      <alignment vertical="center"/>
    </xf>
    <xf numFmtId="164" fontId="0" fillId="6" borderId="6" xfId="1" applyNumberFormat="1" applyFont="1" applyFill="1" applyBorder="1" applyAlignment="1" applyProtection="1">
      <alignment vertical="center"/>
    </xf>
    <xf numFmtId="10" fontId="0" fillId="7" borderId="31" xfId="0" applyNumberFormat="1" applyFill="1" applyBorder="1" applyAlignment="1" applyProtection="1">
      <alignment vertical="center"/>
    </xf>
    <xf numFmtId="10" fontId="0" fillId="7" borderId="21" xfId="0" applyNumberFormat="1" applyFill="1" applyBorder="1" applyAlignment="1" applyProtection="1">
      <alignment vertical="center"/>
    </xf>
    <xf numFmtId="10" fontId="0" fillId="7" borderId="17" xfId="0" applyNumberFormat="1" applyFill="1" applyBorder="1" applyAlignment="1" applyProtection="1">
      <alignment vertical="center"/>
    </xf>
    <xf numFmtId="10" fontId="0" fillId="7" borderId="18" xfId="0" applyNumberFormat="1" applyFill="1" applyBorder="1" applyAlignment="1" applyProtection="1">
      <alignment vertical="center"/>
    </xf>
    <xf numFmtId="10" fontId="0" fillId="7" borderId="23" xfId="0" applyNumberFormat="1" applyFill="1" applyBorder="1" applyAlignment="1" applyProtection="1">
      <alignment vertical="center"/>
    </xf>
    <xf numFmtId="10" fontId="0" fillId="7" borderId="22" xfId="0" applyNumberFormat="1" applyFill="1" applyBorder="1" applyAlignment="1" applyProtection="1">
      <alignment vertical="center"/>
    </xf>
    <xf numFmtId="10" fontId="0" fillId="7" borderId="10" xfId="0" applyNumberFormat="1" applyFill="1" applyBorder="1" applyAlignment="1" applyProtection="1">
      <alignment vertical="center"/>
    </xf>
    <xf numFmtId="10" fontId="0" fillId="7" borderId="11" xfId="0" applyNumberFormat="1" applyFill="1" applyBorder="1" applyAlignment="1" applyProtection="1">
      <alignment vertical="center"/>
    </xf>
    <xf numFmtId="0" fontId="0" fillId="6" borderId="3" xfId="0" applyFill="1" applyBorder="1"/>
    <xf numFmtId="0" fontId="0" fillId="6" borderId="5" xfId="0" applyFill="1" applyBorder="1"/>
    <xf numFmtId="0" fontId="0" fillId="2" borderId="1" xfId="0" applyFill="1" applyBorder="1" applyAlignment="1">
      <alignment vertical="center"/>
    </xf>
    <xf numFmtId="10" fontId="4" fillId="3" borderId="14" xfId="0" applyNumberFormat="1" applyFont="1" applyFill="1" applyBorder="1" applyAlignment="1" applyProtection="1">
      <alignment vertical="center"/>
      <protection locked="0"/>
    </xf>
    <xf numFmtId="9" fontId="0" fillId="6" borderId="1" xfId="0" applyNumberFormat="1" applyFill="1" applyBorder="1" applyAlignment="1">
      <alignment wrapText="1"/>
    </xf>
    <xf numFmtId="9" fontId="0" fillId="7" borderId="30" xfId="0" applyNumberFormat="1" applyFill="1" applyBorder="1" applyAlignment="1">
      <alignment vertical="center" wrapText="1"/>
    </xf>
    <xf numFmtId="9" fontId="0" fillId="7" borderId="28" xfId="0" applyNumberFormat="1" applyFill="1" applyBorder="1" applyAlignment="1">
      <alignment vertical="center" wrapText="1"/>
    </xf>
    <xf numFmtId="9" fontId="0" fillId="7" borderId="26" xfId="0" applyNumberFormat="1" applyFont="1" applyFill="1" applyBorder="1" applyAlignment="1">
      <alignment vertical="center"/>
    </xf>
    <xf numFmtId="164" fontId="1" fillId="7" borderId="31" xfId="1" applyNumberFormat="1" applyFont="1" applyFill="1" applyBorder="1" applyAlignment="1">
      <alignment vertical="center"/>
    </xf>
    <xf numFmtId="164" fontId="1" fillId="7" borderId="15" xfId="1" applyNumberFormat="1" applyFont="1" applyFill="1" applyBorder="1" applyAlignment="1">
      <alignment vertical="center"/>
    </xf>
    <xf numFmtId="164" fontId="1" fillId="7" borderId="38" xfId="1" applyNumberFormat="1" applyFont="1" applyFill="1" applyBorder="1" applyAlignment="1">
      <alignment vertical="center"/>
    </xf>
    <xf numFmtId="0" fontId="0" fillId="2" borderId="39" xfId="0" applyFill="1" applyBorder="1"/>
    <xf numFmtId="8" fontId="0" fillId="2" borderId="40" xfId="0" applyNumberFormat="1" applyFill="1" applyBorder="1" applyProtection="1"/>
    <xf numFmtId="9" fontId="0" fillId="6" borderId="25" xfId="0" applyNumberFormat="1" applyFill="1" applyBorder="1" applyProtection="1"/>
    <xf numFmtId="9" fontId="0" fillId="7" borderId="26" xfId="0" applyNumberFormat="1" applyFill="1" applyBorder="1"/>
    <xf numFmtId="164" fontId="0" fillId="7" borderId="15" xfId="1" applyNumberFormat="1" applyFont="1" applyFill="1" applyBorder="1"/>
    <xf numFmtId="164" fontId="0" fillId="7" borderId="36" xfId="1" applyNumberFormat="1" applyFont="1" applyFill="1" applyBorder="1"/>
    <xf numFmtId="164" fontId="0" fillId="7" borderId="19" xfId="1" applyNumberFormat="1" applyFont="1" applyFill="1" applyBorder="1"/>
    <xf numFmtId="0" fontId="4" fillId="8" borderId="28" xfId="0" applyFont="1" applyFill="1" applyBorder="1"/>
    <xf numFmtId="164" fontId="4" fillId="8" borderId="16" xfId="1" applyNumberFormat="1" applyFont="1" applyFill="1" applyBorder="1"/>
    <xf numFmtId="164" fontId="4" fillId="8" borderId="37" xfId="1" applyNumberFormat="1" applyFont="1" applyFill="1" applyBorder="1"/>
    <xf numFmtId="164" fontId="4" fillId="8" borderId="20" xfId="1" applyNumberFormat="1" applyFont="1" applyFill="1" applyBorder="1"/>
    <xf numFmtId="0" fontId="12" fillId="8" borderId="28" xfId="0" applyFont="1" applyFill="1" applyBorder="1" applyAlignment="1">
      <alignment vertical="center"/>
    </xf>
    <xf numFmtId="164" fontId="12" fillId="8" borderId="16" xfId="1" applyNumberFormat="1" applyFont="1" applyFill="1" applyBorder="1" applyAlignment="1">
      <alignment vertical="center"/>
    </xf>
    <xf numFmtId="164" fontId="12" fillId="8" borderId="24" xfId="1" applyNumberFormat="1" applyFont="1" applyFill="1" applyBorder="1" applyAlignment="1">
      <alignment vertical="center"/>
    </xf>
    <xf numFmtId="0" fontId="0" fillId="2" borderId="13" xfId="0" applyFill="1" applyBorder="1" applyAlignment="1">
      <alignment vertical="center"/>
    </xf>
    <xf numFmtId="8" fontId="0" fillId="2" borderId="14" xfId="0" applyNumberFormat="1" applyFill="1" applyBorder="1" applyAlignment="1" applyProtection="1">
      <alignment horizontal="right" vertical="center"/>
    </xf>
    <xf numFmtId="169" fontId="0" fillId="6" borderId="41" xfId="0" applyNumberFormat="1" applyFont="1" applyFill="1" applyBorder="1" applyProtection="1">
      <protection locked="0"/>
    </xf>
    <xf numFmtId="169" fontId="0" fillId="6" borderId="42" xfId="0" applyNumberFormat="1" applyFont="1" applyFill="1" applyBorder="1" applyProtection="1">
      <protection locked="0"/>
    </xf>
    <xf numFmtId="2" fontId="0" fillId="6" borderId="15" xfId="0" applyNumberFormat="1" applyFill="1" applyBorder="1" applyProtection="1"/>
    <xf numFmtId="2" fontId="0" fillId="6" borderId="16" xfId="0" applyNumberFormat="1" applyFill="1" applyBorder="1" applyProtection="1"/>
    <xf numFmtId="10" fontId="0" fillId="2" borderId="16" xfId="74" applyNumberFormat="1" applyFont="1" applyFill="1" applyBorder="1" applyAlignment="1">
      <alignment horizontal="center" vertical="center"/>
    </xf>
    <xf numFmtId="0" fontId="4" fillId="3" borderId="23" xfId="1" applyNumberFormat="1" applyFont="1" applyFill="1" applyBorder="1" applyAlignment="1" applyProtection="1">
      <alignment horizontal="center"/>
      <protection locked="0"/>
    </xf>
    <xf numFmtId="0" fontId="4" fillId="3" borderId="16" xfId="0" applyFont="1" applyFill="1" applyBorder="1" applyAlignment="1" applyProtection="1">
      <alignment horizontal="center"/>
      <protection locked="0"/>
    </xf>
    <xf numFmtId="0" fontId="4" fillId="3" borderId="23" xfId="0" applyFont="1" applyFill="1" applyBorder="1" applyAlignment="1" applyProtection="1">
      <alignment horizontal="center" vertical="center"/>
      <protection locked="0"/>
    </xf>
    <xf numFmtId="0" fontId="11" fillId="5" borderId="34" xfId="0" applyFont="1" applyFill="1" applyBorder="1" applyAlignment="1" applyProtection="1">
      <alignment horizontal="center"/>
      <protection locked="0"/>
    </xf>
    <xf numFmtId="0" fontId="11" fillId="5" borderId="35" xfId="0" applyFont="1" applyFill="1" applyBorder="1" applyAlignment="1" applyProtection="1">
      <alignment horizontal="center"/>
      <protection locked="0"/>
    </xf>
    <xf numFmtId="0" fontId="9" fillId="4" borderId="35" xfId="0" applyFont="1" applyFill="1" applyBorder="1" applyAlignment="1" applyProtection="1">
      <alignment horizontal="center"/>
    </xf>
    <xf numFmtId="0" fontId="9" fillId="2" borderId="16" xfId="1" applyNumberFormat="1" applyFont="1" applyFill="1" applyBorder="1" applyAlignment="1" applyProtection="1">
      <alignment horizontal="center"/>
    </xf>
    <xf numFmtId="168" fontId="0" fillId="7" borderId="31" xfId="0" applyNumberFormat="1" applyFill="1" applyBorder="1" applyAlignment="1" applyProtection="1">
      <alignment vertical="center"/>
    </xf>
    <xf numFmtId="168" fontId="0" fillId="7" borderId="38" xfId="0" applyNumberFormat="1" applyFill="1" applyBorder="1" applyAlignment="1" applyProtection="1">
      <alignment vertical="center"/>
    </xf>
    <xf numFmtId="9" fontId="0" fillId="7" borderId="27" xfId="0" applyNumberFormat="1" applyFill="1" applyBorder="1" applyAlignment="1">
      <alignment vertical="center" wrapText="1"/>
    </xf>
    <xf numFmtId="168" fontId="0" fillId="7" borderId="23" xfId="0" applyNumberFormat="1" applyFill="1" applyBorder="1" applyAlignment="1" applyProtection="1">
      <alignment vertical="center"/>
    </xf>
    <xf numFmtId="168" fontId="0" fillId="7" borderId="29" xfId="0" applyNumberFormat="1" applyFill="1" applyBorder="1" applyAlignment="1" applyProtection="1">
      <alignment vertical="center"/>
    </xf>
    <xf numFmtId="9" fontId="0" fillId="6" borderId="1" xfId="0" applyNumberFormat="1" applyFill="1" applyBorder="1" applyAlignment="1">
      <alignment vertical="center"/>
    </xf>
    <xf numFmtId="164" fontId="0" fillId="6" borderId="25" xfId="0" applyNumberFormat="1" applyFill="1" applyBorder="1" applyAlignment="1" applyProtection="1">
      <alignment vertical="center"/>
    </xf>
    <xf numFmtId="164" fontId="0" fillId="6" borderId="2" xfId="0" applyNumberFormat="1" applyFill="1" applyBorder="1" applyAlignment="1" applyProtection="1">
      <alignment vertical="center"/>
    </xf>
  </cellXfs>
  <cellStyles count="219">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Normal" xfId="0" builtinId="0"/>
    <cellStyle name="Percent" xfId="74"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1</xdr:row>
      <xdr:rowOff>165100</xdr:rowOff>
    </xdr:from>
    <xdr:to>
      <xdr:col>0</xdr:col>
      <xdr:colOff>1498601</xdr:colOff>
      <xdr:row>8</xdr:row>
      <xdr:rowOff>328327</xdr:rowOff>
    </xdr:to>
    <xdr:pic>
      <xdr:nvPicPr>
        <xdr:cNvPr id="3" name="Picture 2" descr="Adobe_standard_logo_CMY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1" y="431800"/>
          <a:ext cx="1231900" cy="1674527"/>
        </a:xfrm>
        <a:prstGeom prst="rect">
          <a:avLst/>
        </a:prstGeom>
      </xdr:spPr>
    </xdr:pic>
    <xdr:clientData/>
  </xdr:twoCellAnchor>
  <xdr:twoCellAnchor>
    <xdr:from>
      <xdr:col>3</xdr:col>
      <xdr:colOff>812800</xdr:colOff>
      <xdr:row>15</xdr:row>
      <xdr:rowOff>25400</xdr:rowOff>
    </xdr:from>
    <xdr:to>
      <xdr:col>11</xdr:col>
      <xdr:colOff>63500</xdr:colOff>
      <xdr:row>32</xdr:row>
      <xdr:rowOff>0</xdr:rowOff>
    </xdr:to>
    <xdr:sp macro="" textlink="">
      <xdr:nvSpPr>
        <xdr:cNvPr id="4" name="TextBox 3"/>
        <xdr:cNvSpPr txBox="1"/>
      </xdr:nvSpPr>
      <xdr:spPr>
        <a:xfrm>
          <a:off x="8102600" y="3886200"/>
          <a:ext cx="8851900"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 The</a:t>
          </a:r>
          <a:r>
            <a:rPr lang="en-US" sz="1200" baseline="0"/>
            <a:t> confidence level is the probability of not making a Type I error (false positive) if there is no difference in conversion rate between the offers being compared. The minimum value recommended is 95%.</a:t>
          </a:r>
        </a:p>
        <a:p>
          <a:endParaRPr lang="en-US" sz="1200" baseline="0"/>
        </a:p>
        <a:p>
          <a:r>
            <a:rPr lang="en-US" sz="1200" baseline="0"/>
            <a:t>** The statistical power is the probability that the test will detect a certain lift if it is present. For example, for the pre-populated values there is a 80% chance of detecting a lift of 5% if one has 47,942 visitors in each group. If the actual lift is lower than 5% there is a lower than 80% probability of detecting it and if the actual lift is higher than 5% the probability of detecting it is larger than 80%. We recommend a statistical power of 80%.</a:t>
          </a:r>
        </a:p>
        <a:p>
          <a:endParaRPr lang="en-US" sz="1200" baseline="0"/>
        </a:p>
        <a:p>
          <a:r>
            <a:rPr lang="en-US" sz="1200" baseline="0"/>
            <a:t>*** The baseline conversion rate is the approximate conversion rate of the control offer. If it is not known in advance based on experience, one can run the test for a day or so and use the conversion rate over this timeperiod.</a:t>
          </a:r>
        </a:p>
        <a:p>
          <a:endParaRPr lang="en-US" sz="1200" baseline="0"/>
        </a:p>
        <a:p>
          <a:r>
            <a:rPr lang="en-US" sz="1200" baseline="0"/>
            <a:t>**** The </a:t>
          </a:r>
          <a:r>
            <a:rPr lang="en-US" sz="1200" i="1" baseline="0"/>
            <a:t>weeks to complete test</a:t>
          </a:r>
          <a:r>
            <a:rPr lang="en-US" sz="1200" i="0" baseline="0"/>
            <a:t> is rounded up to the nearest whole week because it is a best practice to run tests for whole weeks to avoid day-of-week effects influencing the results.</a:t>
          </a:r>
        </a:p>
        <a:p>
          <a:endParaRPr lang="en-US" sz="1200" i="0" baseline="0"/>
        </a:p>
        <a:p>
          <a:r>
            <a:rPr lang="en-US" sz="1200" i="0" baseline="0"/>
            <a:t>***** More than 1 alternative offer: If the Bonferroni correction is activated the confidence level for each offer comparison is adjusted such that the total effective confidence level for all the offer comparisons is equal to the specified confidence level. When evaluating the test results the Bonferroni corrected confidence level should be used instead of the original confidence level.</a:t>
          </a:r>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r>
            <a:rPr lang="en-US" sz="1200" baseline="0"/>
            <a:t>   </a:t>
          </a:r>
          <a:endParaRPr lang="en-US" sz="1200"/>
        </a:p>
      </xdr:txBody>
    </xdr:sp>
    <xdr:clientData/>
  </xdr:twoCellAnchor>
  <xdr:twoCellAnchor>
    <xdr:from>
      <xdr:col>0</xdr:col>
      <xdr:colOff>254000</xdr:colOff>
      <xdr:row>15</xdr:row>
      <xdr:rowOff>12700</xdr:rowOff>
    </xdr:from>
    <xdr:to>
      <xdr:col>3</xdr:col>
      <xdr:colOff>533400</xdr:colOff>
      <xdr:row>31</xdr:row>
      <xdr:rowOff>190500</xdr:rowOff>
    </xdr:to>
    <xdr:sp macro="" textlink="">
      <xdr:nvSpPr>
        <xdr:cNvPr id="5" name="TextBox 4"/>
        <xdr:cNvSpPr txBox="1"/>
      </xdr:nvSpPr>
      <xdr:spPr>
        <a:xfrm>
          <a:off x="254000" y="3873500"/>
          <a:ext cx="7569200"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aseline="0"/>
            <a:t>Calculating the sample size in advance of any frequentist A/B test is essential to ensure the test adheres to standard statistical requirements. This way many of the common pitfalls associated with A/B testing can be avoided. Consult the Adobe white papers "Sample Size Determination for A/B testing" and "Statistical Pitfalls when Designing and Interpreting A/B tests" for details. </a:t>
          </a:r>
        </a:p>
        <a:p>
          <a:endParaRPr lang="en-US" sz="1200" baseline="0"/>
        </a:p>
        <a:p>
          <a:r>
            <a:rPr lang="en-US" sz="1200" baseline="0"/>
            <a:t>The blue cells are to be populated by the user. </a:t>
          </a:r>
        </a:p>
        <a:p>
          <a:endParaRPr lang="en-US" sz="1200" baseline="0"/>
        </a:p>
        <a:p>
          <a:r>
            <a:rPr lang="en-US" sz="1200" baseline="0"/>
            <a:t>The lift refers to the minimum lift that can be detected with a probability equal to the statistical power. It is desirable to be able to detect as small a lift as possible, but the smaller the lift that can be reliably detected the longer the test has to run. Therefore, one must balance the opportunity costs of running a test for longer with the benefits of being able to detect a smaller lift.</a:t>
          </a:r>
        </a:p>
        <a:p>
          <a:endParaRPr lang="en-US" sz="1200" baseline="0"/>
        </a:p>
        <a:p>
          <a:r>
            <a:rPr lang="en-US" sz="1200" baseline="0"/>
            <a:t>One of the suggested lift levels can be used (1%, 2%, 5%, 10%, 15%, 20%) or a custom value can be entered.</a:t>
          </a:r>
        </a:p>
        <a:p>
          <a:endParaRPr lang="en-US" sz="1200" baseline="0"/>
        </a:p>
        <a:p>
          <a:r>
            <a:rPr lang="en-US" sz="1200" baseline="0"/>
            <a:t>The output of the calculator is the sample size and the number of weeks required to complete the test for different expected levels of lift.</a:t>
          </a:r>
        </a:p>
        <a:p>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r>
            <a:rPr lang="en-US" sz="1200" baseline="0"/>
            <a:t>   </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4610100</xdr:colOff>
      <xdr:row>16</xdr:row>
      <xdr:rowOff>152400</xdr:rowOff>
    </xdr:from>
    <xdr:to>
      <xdr:col>10</xdr:col>
      <xdr:colOff>1600200</xdr:colOff>
      <xdr:row>31</xdr:row>
      <xdr:rowOff>152400</xdr:rowOff>
    </xdr:to>
    <xdr:sp macro="" textlink="">
      <xdr:nvSpPr>
        <xdr:cNvPr id="2" name="TextBox 1"/>
        <xdr:cNvSpPr txBox="1"/>
      </xdr:nvSpPr>
      <xdr:spPr>
        <a:xfrm>
          <a:off x="6464300" y="4229100"/>
          <a:ext cx="9677400"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 The</a:t>
          </a:r>
          <a:r>
            <a:rPr lang="en-US" sz="1200" baseline="0"/>
            <a:t> confidence level is the probability of not making a Type I error (false positive) if there is no difference in conversion rate between the offers being compared. The minimum value recommended is 95%.</a:t>
          </a:r>
        </a:p>
        <a:p>
          <a:endParaRPr lang="en-US" sz="1200" baseline="0"/>
        </a:p>
        <a:p>
          <a:r>
            <a:rPr lang="en-US" sz="1200" baseline="0"/>
            <a:t>** The statistical power is the probability that the test will detect a certain lift if it is present. For example, for the pre-populated values there is a 80% chance of detecting a lift of 5% if one has 47,942 visitors in each group. If the actual lift is lower than 5% there is a lower than 80% probability of detecting it and if the actual lift is higher than 5% the probability of detecting it is larger than 80%. We recommend a statistical power of 80%.</a:t>
          </a:r>
        </a:p>
        <a:p>
          <a:endParaRPr lang="en-US" sz="1200" baseline="0"/>
        </a:p>
        <a:p>
          <a:r>
            <a:rPr lang="en-US" sz="1200" baseline="0"/>
            <a:t>**** The </a:t>
          </a:r>
          <a:r>
            <a:rPr lang="en-US" sz="1200" i="1" baseline="0"/>
            <a:t>weeks to complete test</a:t>
          </a:r>
          <a:r>
            <a:rPr lang="en-US" sz="1200" i="0" baseline="0"/>
            <a:t> is rounded up to the nearest whole week because it is a best practice to run tests for whole weeks to avoid day-of-week effects influencing the results.</a:t>
          </a:r>
        </a:p>
        <a:p>
          <a:endParaRPr lang="en-US" sz="1200" i="0" baseline="0"/>
        </a:p>
        <a:p>
          <a:r>
            <a:rPr lang="en-US" sz="1200" i="0" baseline="0"/>
            <a:t>***** Total Sales, Sum of Sales Squared, and Number of Visitors are found from the CSV download in Adobe Target. </a:t>
          </a:r>
        </a:p>
        <a:p>
          <a:endParaRPr lang="en-US" sz="1200" i="0" baseline="0"/>
        </a:p>
        <a:p>
          <a:r>
            <a:rPr lang="en-US" sz="1200" baseline="0"/>
            <a:t>***** More than 1 alternative offer: If the Bonferroni correction is activated the confidence level for each offer comparison is adjusted such that the total effective confidence level for all the offer comparisons is equal to the specified confidence level. When evaluating the test results the Bonferroni corrected confidence level should be used instead of the original confidence level.</a:t>
          </a:r>
        </a:p>
        <a:p>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r>
            <a:rPr lang="en-US" sz="1200" baseline="0"/>
            <a:t>   </a:t>
          </a:r>
          <a:endParaRPr lang="en-US" sz="1200"/>
        </a:p>
      </xdr:txBody>
    </xdr:sp>
    <xdr:clientData/>
  </xdr:twoCellAnchor>
  <xdr:twoCellAnchor editAs="oneCell">
    <xdr:from>
      <xdr:col>0</xdr:col>
      <xdr:colOff>266700</xdr:colOff>
      <xdr:row>1</xdr:row>
      <xdr:rowOff>177800</xdr:rowOff>
    </xdr:from>
    <xdr:to>
      <xdr:col>0</xdr:col>
      <xdr:colOff>1498600</xdr:colOff>
      <xdr:row>9</xdr:row>
      <xdr:rowOff>137827</xdr:rowOff>
    </xdr:to>
    <xdr:pic>
      <xdr:nvPicPr>
        <xdr:cNvPr id="3" name="Picture 2" descr="Adobe_standard_logo_CMY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444500"/>
          <a:ext cx="1231900" cy="1674527"/>
        </a:xfrm>
        <a:prstGeom prst="rect">
          <a:avLst/>
        </a:prstGeom>
      </xdr:spPr>
    </xdr:pic>
    <xdr:clientData/>
  </xdr:twoCellAnchor>
  <xdr:twoCellAnchor>
    <xdr:from>
      <xdr:col>0</xdr:col>
      <xdr:colOff>1536700</xdr:colOff>
      <xdr:row>16</xdr:row>
      <xdr:rowOff>139700</xdr:rowOff>
    </xdr:from>
    <xdr:to>
      <xdr:col>1</xdr:col>
      <xdr:colOff>4305300</xdr:colOff>
      <xdr:row>31</xdr:row>
      <xdr:rowOff>152400</xdr:rowOff>
    </xdr:to>
    <xdr:sp macro="" textlink="">
      <xdr:nvSpPr>
        <xdr:cNvPr id="4" name="TextBox 3"/>
        <xdr:cNvSpPr txBox="1"/>
      </xdr:nvSpPr>
      <xdr:spPr>
        <a:xfrm>
          <a:off x="1536700" y="4216400"/>
          <a:ext cx="4622800" cy="306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aseline="0"/>
            <a:t>The notes for the CR sample size calculator are also valid for the RPV calculator.</a:t>
          </a:r>
        </a:p>
        <a:p>
          <a:endParaRPr lang="en-US" sz="1200" baseline="0"/>
        </a:p>
        <a:p>
          <a:r>
            <a:rPr lang="en-US" sz="1200" baseline="0"/>
            <a:t>The CR calculator only requires knowledge about the daily number of visitors and the expected conversion rate. The RPV calculator also requires knowledge of the variance of the order values (revenue). Therefore, one has to run the test for a day or two such that values for Total Sales, Sum of Sales Squared, and Number of Visitors can be found from the CSV download unless one has historical values available from Analytics or prior tests. These values are used to calculate the variance of the expected revenue.</a:t>
          </a:r>
        </a:p>
        <a:p>
          <a:endParaRPr lang="en-US" sz="1200" baseline="0"/>
        </a:p>
        <a:p>
          <a:r>
            <a:rPr lang="en-US" sz="1200" baseline="0"/>
            <a:t>After these values have been collected the total amount of time needed to complete the test can be calculated.</a:t>
          </a:r>
        </a:p>
        <a:p>
          <a:endParaRPr lang="en-US" sz="1200" baseline="0"/>
        </a:p>
        <a:p>
          <a:endParaRPr lang="en-US" sz="1200" baseline="0"/>
        </a:p>
        <a:p>
          <a:endParaRPr lang="en-US" sz="1200" baseline="0"/>
        </a:p>
        <a:p>
          <a:endParaRPr lang="en-US" sz="1200" baseline="0"/>
        </a:p>
        <a:p>
          <a:endParaRPr lang="en-US" sz="1200" baseline="0"/>
        </a:p>
        <a:p>
          <a:endParaRPr lang="en-US" sz="1200" baseline="0"/>
        </a:p>
        <a:p>
          <a:endParaRPr lang="en-US" sz="1200" baseline="0"/>
        </a:p>
        <a:p>
          <a:r>
            <a:rPr lang="en-US" sz="1200" baseline="0"/>
            <a:t>   </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3"/>
  <sheetViews>
    <sheetView tabSelected="1" workbookViewId="0">
      <selection activeCell="F4" sqref="F4"/>
    </sheetView>
  </sheetViews>
  <sheetFormatPr baseColWidth="10" defaultRowHeight="16" x14ac:dyDescent="0"/>
  <cols>
    <col min="1" max="1" width="18.125" style="1" customWidth="1"/>
    <col min="2" max="2" width="43" customWidth="1"/>
    <col min="4" max="4" width="10.375" customWidth="1"/>
    <col min="9" max="9" width="9.125" customWidth="1"/>
    <col min="10" max="10" width="6.25" customWidth="1"/>
    <col min="11" max="11" width="26.25" customWidth="1"/>
  </cols>
  <sheetData>
    <row r="1" spans="1:62" ht="22" thickBot="1">
      <c r="A1" s="25" t="s">
        <v>17</v>
      </c>
      <c r="B1" s="1"/>
      <c r="C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1:62" ht="17" customHeight="1" thickBot="1">
      <c r="A2" s="25"/>
      <c r="B2" s="1"/>
      <c r="C2" s="1"/>
      <c r="D2" s="1" t="s">
        <v>0</v>
      </c>
      <c r="E2" s="1"/>
      <c r="F2" s="1"/>
      <c r="G2" s="1"/>
      <c r="H2" s="1"/>
      <c r="I2" s="1"/>
      <c r="J2" s="1"/>
      <c r="K2" s="29" t="s">
        <v>21</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1:62" ht="17" thickBot="1">
      <c r="B3" s="56" t="s">
        <v>11</v>
      </c>
      <c r="C3" s="83">
        <v>0.95</v>
      </c>
      <c r="D3" s="85">
        <f>IF(K10="Yes",_xlfn.NORM.INV(1-(1-K12)/2,0,1),_xlfn.NORM.INV(1-(1-C3)/2,0,1))</f>
        <v>1.9599639845400536</v>
      </c>
      <c r="E3" s="1"/>
      <c r="F3" s="1"/>
      <c r="G3" s="1"/>
      <c r="H3" s="1"/>
      <c r="I3" s="1"/>
      <c r="J3" s="1"/>
      <c r="K3" s="88">
        <v>10000</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62" ht="17" thickBot="1">
      <c r="B4" s="57" t="s">
        <v>6</v>
      </c>
      <c r="C4" s="84">
        <v>0.8</v>
      </c>
      <c r="D4" s="86">
        <f>_xlfn.NORM.INV(1-(1-C4),0,1)</f>
        <v>0.84162123357291474</v>
      </c>
      <c r="E4" s="1"/>
      <c r="F4" s="1"/>
      <c r="G4" s="1"/>
      <c r="H4" s="1"/>
      <c r="I4" s="1"/>
      <c r="J4" s="1"/>
      <c r="K4" s="29" t="s">
        <v>22</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row>
    <row r="5" spans="1:62" ht="17" thickBot="1">
      <c r="B5" s="1"/>
      <c r="C5" s="2"/>
      <c r="D5" s="1"/>
      <c r="E5" s="1"/>
      <c r="F5" s="1"/>
      <c r="G5" s="1"/>
      <c r="H5" s="1"/>
      <c r="I5" s="1"/>
      <c r="J5" s="1"/>
      <c r="K5" s="89">
        <v>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row>
    <row r="6" spans="1:62" s="1" customFormat="1" ht="17" thickBot="1">
      <c r="B6" s="58" t="s">
        <v>12</v>
      </c>
      <c r="C6" s="59">
        <v>0.11799999999999999</v>
      </c>
      <c r="K6" s="28" t="s">
        <v>5</v>
      </c>
    </row>
    <row r="7" spans="1:62" s="1" customFormat="1" ht="17" thickBot="1">
      <c r="I7" s="15" t="s">
        <v>3</v>
      </c>
      <c r="K7" s="94">
        <f>K3/K5</f>
        <v>2000</v>
      </c>
    </row>
    <row r="8" spans="1:62" s="1" customFormat="1" ht="17" thickBot="1">
      <c r="B8" s="60" t="s">
        <v>7</v>
      </c>
      <c r="C8" s="36">
        <v>0.01</v>
      </c>
      <c r="D8" s="36">
        <v>0.02</v>
      </c>
      <c r="E8" s="37">
        <v>0.05</v>
      </c>
      <c r="F8" s="38">
        <v>0.1</v>
      </c>
      <c r="G8" s="38">
        <v>0.15</v>
      </c>
      <c r="H8" s="38">
        <v>0.2</v>
      </c>
      <c r="I8" s="30">
        <v>7.4999999999999997E-2</v>
      </c>
    </row>
    <row r="9" spans="1:62" s="1" customFormat="1" ht="32">
      <c r="B9" s="61" t="s">
        <v>13</v>
      </c>
      <c r="C9" s="48">
        <f t="shared" ref="C9:D9" si="0">$C$6*(C8)</f>
        <v>1.1800000000000001E-3</v>
      </c>
      <c r="D9" s="48">
        <f t="shared" si="0"/>
        <v>2.3600000000000001E-3</v>
      </c>
      <c r="E9" s="49">
        <f>$C$6*(E8)</f>
        <v>5.8999999999999999E-3</v>
      </c>
      <c r="F9" s="50">
        <f t="shared" ref="F9:H9" si="1">$C$6*(F8)</f>
        <v>1.18E-2</v>
      </c>
      <c r="G9" s="50">
        <f t="shared" si="1"/>
        <v>1.7699999999999997E-2</v>
      </c>
      <c r="H9" s="50">
        <f t="shared" si="1"/>
        <v>2.3599999999999999E-2</v>
      </c>
      <c r="I9" s="51">
        <f t="shared" ref="I9" si="2">$C$6*(I8)</f>
        <v>8.8499999999999985E-3</v>
      </c>
      <c r="K9" s="28" t="s">
        <v>19</v>
      </c>
    </row>
    <row r="10" spans="1:62" s="1" customFormat="1" ht="33" thickBot="1">
      <c r="B10" s="62" t="s">
        <v>14</v>
      </c>
      <c r="C10" s="52">
        <f t="shared" ref="C10:D10" si="3">$C$6*(1+C8)</f>
        <v>0.11917999999999999</v>
      </c>
      <c r="D10" s="52">
        <f t="shared" si="3"/>
        <v>0.12035999999999999</v>
      </c>
      <c r="E10" s="53">
        <f>$C$6*(1+E8)</f>
        <v>0.1239</v>
      </c>
      <c r="F10" s="54">
        <f t="shared" ref="F10:H10" si="4">$C$6*(1+F8)</f>
        <v>0.1298</v>
      </c>
      <c r="G10" s="54">
        <f t="shared" si="4"/>
        <v>0.13569999999999999</v>
      </c>
      <c r="H10" s="54">
        <f t="shared" si="4"/>
        <v>0.14159999999999998</v>
      </c>
      <c r="I10" s="55">
        <f t="shared" ref="I10" si="5">$C$6*(1+I8)</f>
        <v>0.12684999999999999</v>
      </c>
      <c r="K10" s="90" t="s">
        <v>18</v>
      </c>
    </row>
    <row r="11" spans="1:62" s="1" customFormat="1" ht="32">
      <c r="B11" s="35" t="s">
        <v>8</v>
      </c>
      <c r="C11" s="39">
        <f t="shared" ref="C11:D11" si="6">2*(($C$6*(1-$C$6)+(1+C$8)*$C$6*(1-(1+C$8)*$C$6))/2)*($D$3+$D$4)^2/($C$6-$C$6*(1+C$8))^2</f>
        <v>1178414.9725238427</v>
      </c>
      <c r="D11" s="39">
        <f t="shared" si="6"/>
        <v>295868.31073324522</v>
      </c>
      <c r="E11" s="40">
        <f>2*(($C$6*(1-$C$6)+(1+E$8)*$C$6*(1-(1+E$8)*$C$6))/2)*($D$3+$D$4)^2/($C$6-$C$6*(1+E$8))^2</f>
        <v>47942.154704143337</v>
      </c>
      <c r="F11" s="41">
        <f>2*(($C$6*(1-$C$6)+(1+F$8)*$C$6*(1-(1+F$8)*$C$6))/2)*($D$3+$D$4)^2/($C$6-$C$6*(1+F$8))^2</f>
        <v>12233.742868652134</v>
      </c>
      <c r="G11" s="41">
        <f>2*(($C$6*(1-$C$6)+(1+G$8)*$C$6*(1-(1+G$8)*$C$6))/2)*($D$3+$D$4)^2/($C$6-$C$6*(1+G$8))^2</f>
        <v>5545.7878317339018</v>
      </c>
      <c r="H11" s="41">
        <f>2*(($C$6*(1-$C$6)+(1+H$8)*$C$6*(1-(1+H$8)*$C$6))/2)*($D$3+$D$4)^2/($C$6-$C$6*(1+H$8))^2</f>
        <v>3179.594483570811</v>
      </c>
      <c r="I11" s="42">
        <f>2*(($C$6*(1-$C$6)+(1+I$8)*$C$6*(1-(1+I$8)*$C$6))/2)*($D$3+$D$4)^2/($C$6-$C$6*(1+I$8))^2</f>
        <v>21529.122359693149</v>
      </c>
      <c r="K11" s="28" t="s">
        <v>20</v>
      </c>
    </row>
    <row r="12" spans="1:62" ht="17" thickBot="1">
      <c r="B12" s="43" t="s">
        <v>15</v>
      </c>
      <c r="C12" s="44">
        <f t="shared" ref="C12:D12" si="7">C11*$C$6</f>
        <v>139052.96675781344</v>
      </c>
      <c r="D12" s="44">
        <f t="shared" si="7"/>
        <v>34912.460666522937</v>
      </c>
      <c r="E12" s="45">
        <f>E11*$C$6</f>
        <v>5657.174255088913</v>
      </c>
      <c r="F12" s="46">
        <f>F11*$C$6</f>
        <v>1443.5816585009518</v>
      </c>
      <c r="G12" s="46">
        <f t="shared" ref="G12:I12" si="8">G11*$C$6</f>
        <v>654.40296414460033</v>
      </c>
      <c r="H12" s="46">
        <f>H11*$C$6</f>
        <v>375.19214906135568</v>
      </c>
      <c r="I12" s="47">
        <f t="shared" si="8"/>
        <v>2540.4364384437913</v>
      </c>
      <c r="J12" s="3"/>
      <c r="K12" s="87" t="str">
        <f>IF(K10="Yes",1-(1-C3)/(K5-1),"-")</f>
        <v>-</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row>
    <row r="13" spans="1:62">
      <c r="B13" s="63" t="s">
        <v>9</v>
      </c>
      <c r="C13" s="64">
        <f t="shared" ref="C13:I13" si="9">ROUNDUP(C11/$K$7,0)</f>
        <v>590</v>
      </c>
      <c r="D13" s="64">
        <f t="shared" si="9"/>
        <v>148</v>
      </c>
      <c r="E13" s="65">
        <f t="shared" si="9"/>
        <v>24</v>
      </c>
      <c r="F13" s="65">
        <f t="shared" si="9"/>
        <v>7</v>
      </c>
      <c r="G13" s="65">
        <f t="shared" si="9"/>
        <v>3</v>
      </c>
      <c r="H13" s="65">
        <f t="shared" si="9"/>
        <v>2</v>
      </c>
      <c r="I13" s="66">
        <f t="shared" si="9"/>
        <v>11</v>
      </c>
      <c r="J13" s="3"/>
      <c r="K13" s="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row>
    <row r="14" spans="1:62" ht="17" thickBot="1">
      <c r="B14" s="78" t="s">
        <v>10</v>
      </c>
      <c r="C14" s="79">
        <f t="shared" ref="C14" si="10">ROUNDUP(C13/7,0)</f>
        <v>85</v>
      </c>
      <c r="D14" s="79">
        <f>ROUNDUP(D13/7,0)</f>
        <v>22</v>
      </c>
      <c r="E14" s="79">
        <f>ROUNDUP(E13/7,0)</f>
        <v>4</v>
      </c>
      <c r="F14" s="79">
        <f t="shared" ref="F14:H14" si="11">ROUNDUP(F13/7,0)</f>
        <v>1</v>
      </c>
      <c r="G14" s="79">
        <f>ROUNDUP(G13/7,0)</f>
        <v>1</v>
      </c>
      <c r="H14" s="79">
        <f t="shared" si="11"/>
        <v>1</v>
      </c>
      <c r="I14" s="80">
        <f>ROUNDUP(I13/7,0)</f>
        <v>2</v>
      </c>
      <c r="J14" s="3"/>
      <c r="K14" s="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row>
    <row r="15" spans="1:62">
      <c r="B15" s="1"/>
      <c r="C15" s="3"/>
      <c r="D15" s="3"/>
      <c r="E15" s="3"/>
      <c r="F15" s="3"/>
      <c r="G15" s="3"/>
      <c r="H15" s="3"/>
      <c r="I15" s="3"/>
      <c r="J15" s="3"/>
      <c r="K15" s="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row>
    <row r="16" spans="1:62">
      <c r="B16" s="2"/>
      <c r="C16" s="3"/>
      <c r="D16" s="3"/>
      <c r="E16" s="3"/>
      <c r="F16" s="3"/>
      <c r="G16" s="3"/>
      <c r="H16" s="3"/>
      <c r="I16" s="34"/>
      <c r="J16" s="3"/>
      <c r="K16" s="3"/>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B17" s="2"/>
      <c r="C17" s="3"/>
      <c r="D17" s="3"/>
      <c r="E17" s="3"/>
      <c r="F17" s="3"/>
      <c r="G17" s="3"/>
      <c r="H17" s="3"/>
      <c r="J17" s="3"/>
      <c r="K17" s="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2:62">
      <c r="B18" s="2"/>
      <c r="C18" s="3"/>
      <c r="D18" s="3"/>
      <c r="E18" s="3"/>
      <c r="F18" s="3"/>
      <c r="G18" s="3"/>
      <c r="H18" s="3"/>
      <c r="I18" s="9"/>
      <c r="J18" s="3"/>
      <c r="K18" s="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row>
    <row r="19" spans="2:62">
      <c r="B19" s="2"/>
      <c r="C19" s="3"/>
      <c r="D19" s="3"/>
      <c r="E19" s="3"/>
      <c r="F19" s="3"/>
      <c r="G19" s="3"/>
      <c r="H19" s="3"/>
      <c r="J19" s="3"/>
      <c r="K19" s="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row>
    <row r="20" spans="2:62">
      <c r="B20" s="2"/>
      <c r="C20" s="3"/>
      <c r="D20" s="3"/>
      <c r="E20" s="3"/>
      <c r="F20" s="3"/>
      <c r="G20" s="3"/>
      <c r="H20" s="3"/>
      <c r="I20" s="8"/>
      <c r="J20" s="3"/>
      <c r="K20" s="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row>
    <row r="21" spans="2:62">
      <c r="B21" s="2"/>
      <c r="C21" s="3"/>
      <c r="D21" s="3"/>
      <c r="E21" s="3"/>
      <c r="F21" s="3"/>
      <c r="G21" s="3"/>
      <c r="H21" s="3"/>
      <c r="I21" s="3"/>
      <c r="J21" s="3"/>
      <c r="K21" s="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row>
    <row r="22" spans="2:62">
      <c r="B22" s="1"/>
      <c r="C22" s="3"/>
      <c r="D22" s="3"/>
      <c r="E22" s="3"/>
      <c r="F22" s="3"/>
      <c r="G22" s="3"/>
      <c r="H22" s="3"/>
      <c r="I22" s="10"/>
      <c r="J22" s="3"/>
      <c r="K22" s="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row>
    <row r="23" spans="2:62">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row>
    <row r="24" spans="2:62">
      <c r="B24" s="1"/>
      <c r="C24" s="1"/>
      <c r="D24" s="1"/>
      <c r="E24" s="1"/>
      <c r="F24" s="1"/>
      <c r="G24" s="1"/>
      <c r="H24" s="1"/>
      <c r="I24" s="11"/>
      <c r="J24" s="6"/>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row>
    <row r="25" spans="2:6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row>
    <row r="26" spans="2:6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row>
    <row r="27" spans="2:6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row>
    <row r="28" spans="2:6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row>
    <row r="29" spans="2:6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row>
    <row r="30" spans="2:6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row>
    <row r="31" spans="2:6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row>
    <row r="32" spans="2:6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row>
    <row r="33" spans="2:6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2:6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row>
    <row r="35" spans="2:6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row>
    <row r="36" spans="2:6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2:6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row>
    <row r="38" spans="2:6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row>
    <row r="39" spans="2:6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2:6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row>
    <row r="41" spans="2:6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row>
    <row r="42" spans="2:6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row>
    <row r="43" spans="2:6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row>
    <row r="44" spans="2:6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row>
    <row r="45" spans="2:6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row>
    <row r="46" spans="2:6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row>
    <row r="47" spans="2:6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row>
    <row r="48" spans="2:6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row>
    <row r="49" spans="2:6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2:6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row>
    <row r="51" spans="2:6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row>
    <row r="52" spans="2:6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row>
    <row r="53" spans="2:62">
      <c r="B53" s="2"/>
      <c r="C53" s="16"/>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
      <c r="AY53" s="1"/>
      <c r="AZ53" s="1"/>
      <c r="BA53" s="1"/>
      <c r="BB53" s="1"/>
      <c r="BC53" s="1"/>
      <c r="BD53" s="1"/>
      <c r="BE53" s="1"/>
      <c r="BF53" s="1"/>
      <c r="BG53" s="1"/>
      <c r="BH53" s="1"/>
      <c r="BI53" s="1"/>
      <c r="BJ53" s="1"/>
    </row>
    <row r="54" spans="2:62">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
      <c r="AY54" s="1"/>
      <c r="AZ54" s="1"/>
      <c r="BA54" s="1"/>
      <c r="BB54" s="1"/>
      <c r="BC54" s="1"/>
      <c r="BD54" s="1"/>
      <c r="BE54" s="1"/>
      <c r="BF54" s="1"/>
      <c r="BG54" s="1"/>
      <c r="BH54" s="1"/>
      <c r="BI54" s="1"/>
      <c r="BJ54" s="1"/>
    </row>
    <row r="55" spans="2:62">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
      <c r="AY55" s="1"/>
      <c r="AZ55" s="1"/>
      <c r="BA55" s="1"/>
      <c r="BB55" s="1"/>
      <c r="BC55" s="1"/>
      <c r="BD55" s="1"/>
      <c r="BE55" s="1"/>
      <c r="BF55" s="1"/>
      <c r="BG55" s="1"/>
      <c r="BH55" s="1"/>
      <c r="BI55" s="1"/>
      <c r="BJ55" s="1"/>
    </row>
    <row r="56" spans="2:6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1"/>
      <c r="AY56" s="1"/>
      <c r="AZ56" s="1"/>
      <c r="BA56" s="1"/>
      <c r="BB56" s="1"/>
      <c r="BC56" s="1"/>
      <c r="BD56" s="1"/>
      <c r="BE56" s="1"/>
      <c r="BF56" s="1"/>
      <c r="BG56" s="1"/>
      <c r="BH56" s="1"/>
      <c r="BI56" s="1"/>
      <c r="BJ56" s="1"/>
    </row>
    <row r="57" spans="2:6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row>
    <row r="58" spans="2:6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row>
    <row r="59" spans="2:6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2:6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row>
    <row r="61" spans="2:6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2:6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row>
    <row r="63" spans="2:6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row>
    <row r="64" spans="2:6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row>
    <row r="65" spans="2:6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2:6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row>
    <row r="67" spans="2:6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row>
    <row r="68" spans="2:6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row>
    <row r="69" spans="2:6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row>
    <row r="70" spans="2:6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row>
    <row r="71" spans="2:6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2:6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row>
    <row r="73" spans="2:6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row>
    <row r="74" spans="2:6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row>
    <row r="75" spans="2:6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row>
    <row r="76" spans="2:6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row>
    <row r="77" spans="2:6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row>
    <row r="78" spans="2:6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row>
    <row r="79" spans="2:6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row>
    <row r="80" spans="2:6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row>
    <row r="81" spans="2:6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row>
    <row r="82" spans="2:6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row>
    <row r="83" spans="2:6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row>
    <row r="84" spans="2:6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row>
    <row r="85" spans="2:6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row>
    <row r="86" spans="2:6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row>
    <row r="87" spans="2:6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row>
    <row r="88" spans="2:6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row>
    <row r="89" spans="2:6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row>
    <row r="90" spans="2:6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row>
    <row r="91" spans="2:6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row>
    <row r="92" spans="2:6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row>
    <row r="93" spans="2:6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row>
    <row r="94" spans="2:6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row>
    <row r="95" spans="2:6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row>
    <row r="96" spans="2:6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row>
    <row r="97" spans="2:6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row>
    <row r="98" spans="2:6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row>
    <row r="99" spans="2:6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row>
    <row r="100" spans="2:6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row>
    <row r="101" spans="2:6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row>
    <row r="102" spans="2:6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row>
    <row r="103" spans="2:6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row>
    <row r="104" spans="2:6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row>
    <row r="105" spans="2:6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row>
    <row r="106" spans="2:6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row>
    <row r="107" spans="2:6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row>
    <row r="108" spans="2:6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row>
    <row r="109" spans="2:6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row>
    <row r="110" spans="2:6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row>
    <row r="111" spans="2:6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row>
    <row r="112" spans="2:6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row>
    <row r="113" spans="2:6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row>
    <row r="114" spans="2:6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row>
    <row r="115" spans="2:6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row>
    <row r="116" spans="2:6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row>
    <row r="117" spans="2:6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row>
    <row r="118" spans="2:6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row>
    <row r="119" spans="2:6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row>
    <row r="120" spans="2:6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row>
    <row r="121" spans="2:6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row>
    <row r="122" spans="2:6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row>
    <row r="123" spans="2:6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row>
    <row r="124" spans="2:6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row>
    <row r="125" spans="2:6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row>
    <row r="126" spans="2:6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row>
    <row r="127" spans="2:6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row>
    <row r="128" spans="2:6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row>
    <row r="129" spans="2:6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row>
    <row r="130" spans="2:6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row>
    <row r="131" spans="2:6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row>
    <row r="132" spans="2:6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row>
    <row r="133" spans="2:6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row>
    <row r="134" spans="2:6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row>
    <row r="135" spans="2:6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row>
    <row r="136" spans="2:6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row>
    <row r="137" spans="2:6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row>
    <row r="138" spans="2:6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row>
    <row r="139" spans="2:6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row>
    <row r="140" spans="2:6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row>
    <row r="141" spans="2:6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row>
    <row r="142" spans="2:6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row>
    <row r="143" spans="2:6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row>
    <row r="144" spans="2:6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row>
    <row r="145" spans="2:6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row>
    <row r="146" spans="2:6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row>
    <row r="147" spans="2:6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row>
    <row r="148" spans="2:6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row>
    <row r="149" spans="2:6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row>
    <row r="150" spans="2:6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row>
    <row r="151" spans="2:6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row>
    <row r="152" spans="2:6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row>
    <row r="153" spans="2:6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row>
    <row r="154" spans="2:6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row>
    <row r="155" spans="2:6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row>
    <row r="156" spans="2:6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row>
    <row r="157" spans="2:6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row>
    <row r="158" spans="2:6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row>
    <row r="159" spans="2:6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row>
    <row r="160" spans="2:6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row>
    <row r="161" spans="2:6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row>
    <row r="162" spans="2:6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row>
    <row r="163" spans="2:6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row>
    <row r="164" spans="2:6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row>
    <row r="165" spans="2:6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row>
    <row r="166" spans="2:6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row>
    <row r="167" spans="2:6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row>
    <row r="168" spans="2:6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row>
    <row r="169" spans="2:6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row>
    <row r="170" spans="2:6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row>
    <row r="171" spans="2:6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row>
    <row r="172" spans="2:6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row>
    <row r="173" spans="2:6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row>
  </sheetData>
  <sheetProtection sheet="1" objects="1" scenarios="1"/>
  <dataValidations count="3">
    <dataValidation type="list" allowBlank="1" showInputMessage="1" showErrorMessage="1" sqref="C3">
      <formula1>"95%,99%,99.9%"</formula1>
    </dataValidation>
    <dataValidation type="list" allowBlank="1" showInputMessage="1" showErrorMessage="1" sqref="C4">
      <formula1>"70%,80%,90%,95%,99%"</formula1>
    </dataValidation>
    <dataValidation type="list" allowBlank="1" showInputMessage="1" showErrorMessage="1" sqref="K10">
      <formula1>"Yes, No"</formula1>
    </dataValidation>
  </dataValidation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7"/>
  <sheetViews>
    <sheetView workbookViewId="0">
      <selection activeCell="K20" sqref="K20"/>
    </sheetView>
  </sheetViews>
  <sheetFormatPr baseColWidth="10" defaultRowHeight="16" x14ac:dyDescent="0"/>
  <cols>
    <col min="1" max="1" width="18.25" style="1" customWidth="1"/>
    <col min="2" max="2" width="50.625" customWidth="1"/>
    <col min="3" max="3" width="16.75" customWidth="1"/>
    <col min="4" max="4" width="10.25" customWidth="1"/>
    <col min="5" max="5" width="9" customWidth="1"/>
    <col min="6" max="6" width="9.5" customWidth="1"/>
    <col min="7" max="7" width="10.25" customWidth="1"/>
    <col min="8" max="8" width="9.125" customWidth="1"/>
    <col min="9" max="9" width="8.375" customWidth="1"/>
    <col min="10" max="10" width="1.75" customWidth="1"/>
    <col min="11" max="11" width="25.625" customWidth="1"/>
  </cols>
  <sheetData>
    <row r="1" spans="1:62" s="1" customFormat="1" ht="21">
      <c r="A1" s="26" t="s">
        <v>16</v>
      </c>
    </row>
    <row r="2" spans="1:62" ht="17" thickBot="1">
      <c r="B2" s="1"/>
      <c r="C2" s="1"/>
      <c r="D2" s="1"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1:62">
      <c r="B3" s="56" t="s">
        <v>11</v>
      </c>
      <c r="C3" s="83">
        <v>0.95</v>
      </c>
      <c r="D3" s="85">
        <f>IF(K12="Yes",_xlfn.NORM.INV(1-(1-K14)/2,0,1),_xlfn.NORM.INV(1-(1-C3)/2,0,1))</f>
        <v>1.9599639845400536</v>
      </c>
      <c r="E3" s="1"/>
      <c r="F3" s="1"/>
      <c r="G3" s="1"/>
      <c r="H3" s="1"/>
      <c r="I3" s="1"/>
      <c r="J3" s="1"/>
      <c r="K3" s="31" t="s">
        <v>23</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62" ht="17" thickBot="1">
      <c r="B4" s="57" t="s">
        <v>6</v>
      </c>
      <c r="C4" s="84">
        <v>0.8</v>
      </c>
      <c r="D4" s="86">
        <f>_xlfn.NORM.INV(1-(1-C4),0,1)</f>
        <v>0.84162123357291474</v>
      </c>
      <c r="E4" s="1"/>
      <c r="F4" s="1"/>
      <c r="G4" s="1"/>
      <c r="H4" s="1"/>
      <c r="I4" s="1"/>
      <c r="J4" s="1"/>
      <c r="K4" s="91">
        <v>10000</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row>
    <row r="5" spans="1:62" ht="17" thickBot="1">
      <c r="B5" s="1"/>
      <c r="C5" s="2"/>
      <c r="D5" s="1"/>
      <c r="E5" s="1"/>
      <c r="F5" s="1"/>
      <c r="G5" s="1"/>
      <c r="H5" s="1"/>
      <c r="I5" s="1"/>
      <c r="J5" s="1"/>
      <c r="K5" s="29" t="s">
        <v>22</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row>
    <row r="6" spans="1:62" s="1" customFormat="1" ht="17" thickBot="1">
      <c r="B6" s="4" t="s">
        <v>24</v>
      </c>
      <c r="C6" s="22">
        <v>295000</v>
      </c>
      <c r="F6" s="67" t="s">
        <v>2</v>
      </c>
      <c r="G6" s="68">
        <f>C6/C8</f>
        <v>16.388888888888889</v>
      </c>
      <c r="K6" s="92">
        <v>5</v>
      </c>
    </row>
    <row r="7" spans="1:62" s="1" customFormat="1" ht="17" thickBot="1">
      <c r="B7" s="13" t="s">
        <v>25</v>
      </c>
      <c r="C7" s="23">
        <v>250000000</v>
      </c>
      <c r="F7" s="81" t="s">
        <v>1</v>
      </c>
      <c r="G7" s="82">
        <f>C7/C8-(C6/C8)^2</f>
        <v>13620.293209876543</v>
      </c>
      <c r="K7" s="32" t="s">
        <v>5</v>
      </c>
    </row>
    <row r="8" spans="1:62" s="1" customFormat="1" ht="17" thickBot="1">
      <c r="B8" s="5" t="s">
        <v>26</v>
      </c>
      <c r="C8" s="24">
        <v>18000</v>
      </c>
      <c r="K8" s="93">
        <v>5000</v>
      </c>
    </row>
    <row r="9" spans="1:62" s="1" customFormat="1" ht="17" thickBot="1">
      <c r="I9" s="1" t="s">
        <v>3</v>
      </c>
    </row>
    <row r="10" spans="1:62" s="1" customFormat="1" ht="17" thickBot="1">
      <c r="B10" s="60" t="s">
        <v>4</v>
      </c>
      <c r="C10" s="36">
        <v>0.01</v>
      </c>
      <c r="D10" s="36">
        <v>0.02</v>
      </c>
      <c r="E10" s="69">
        <v>0.05</v>
      </c>
      <c r="F10" s="69">
        <v>0.1</v>
      </c>
      <c r="G10" s="69">
        <v>0.15</v>
      </c>
      <c r="H10" s="69">
        <v>0.2</v>
      </c>
      <c r="I10" s="33">
        <v>0.08</v>
      </c>
    </row>
    <row r="11" spans="1:62" s="1" customFormat="1" ht="32">
      <c r="B11" s="61" t="s">
        <v>27</v>
      </c>
      <c r="C11" s="95">
        <f t="shared" ref="C11:I11" si="0">$G$6*(C10)</f>
        <v>0.16388888888888889</v>
      </c>
      <c r="D11" s="95">
        <f t="shared" si="0"/>
        <v>0.32777777777777778</v>
      </c>
      <c r="E11" s="95">
        <f t="shared" si="0"/>
        <v>0.81944444444444453</v>
      </c>
      <c r="F11" s="95">
        <f t="shared" si="0"/>
        <v>1.6388888888888891</v>
      </c>
      <c r="G11" s="95">
        <f t="shared" si="0"/>
        <v>2.4583333333333335</v>
      </c>
      <c r="H11" s="95">
        <f t="shared" si="0"/>
        <v>3.2777777777777781</v>
      </c>
      <c r="I11" s="96">
        <f t="shared" si="0"/>
        <v>1.3111111111111111</v>
      </c>
      <c r="K11" s="28" t="s">
        <v>19</v>
      </c>
    </row>
    <row r="12" spans="1:62" s="1" customFormat="1" ht="33" thickBot="1">
      <c r="B12" s="97" t="s">
        <v>28</v>
      </c>
      <c r="C12" s="98">
        <f t="shared" ref="C12:I12" si="1">$G$6*(1+C10)</f>
        <v>16.552777777777777</v>
      </c>
      <c r="D12" s="98">
        <f t="shared" si="1"/>
        <v>16.716666666666669</v>
      </c>
      <c r="E12" s="98">
        <f t="shared" si="1"/>
        <v>17.208333333333336</v>
      </c>
      <c r="F12" s="98">
        <f t="shared" si="1"/>
        <v>18.027777777777779</v>
      </c>
      <c r="G12" s="98">
        <f t="shared" si="1"/>
        <v>18.847222222222221</v>
      </c>
      <c r="H12" s="98">
        <f t="shared" si="1"/>
        <v>19.666666666666668</v>
      </c>
      <c r="I12" s="99">
        <f t="shared" si="1"/>
        <v>17.700000000000003</v>
      </c>
      <c r="K12" s="90" t="s">
        <v>18</v>
      </c>
    </row>
    <row r="13" spans="1:62" s="1" customFormat="1" ht="33" thickBot="1">
      <c r="B13" s="100" t="s">
        <v>8</v>
      </c>
      <c r="C13" s="101">
        <f t="shared" ref="C13:I13" si="2">(2*$G$7*($D$3+$D$4)^2)/(C11^2)</f>
        <v>7960220.6367570627</v>
      </c>
      <c r="D13" s="101">
        <f t="shared" si="2"/>
        <v>1990055.1591892657</v>
      </c>
      <c r="E13" s="101">
        <f t="shared" si="2"/>
        <v>318408.82547028241</v>
      </c>
      <c r="F13" s="101">
        <f t="shared" si="2"/>
        <v>79602.206367570601</v>
      </c>
      <c r="G13" s="101">
        <f t="shared" si="2"/>
        <v>35378.758385586938</v>
      </c>
      <c r="H13" s="101">
        <f t="shared" si="2"/>
        <v>19900.55159189265</v>
      </c>
      <c r="I13" s="102">
        <f t="shared" si="2"/>
        <v>124378.44744932911</v>
      </c>
      <c r="K13" s="28" t="s">
        <v>20</v>
      </c>
    </row>
    <row r="14" spans="1:62" ht="17" thickBot="1">
      <c r="B14" s="70" t="s">
        <v>9</v>
      </c>
      <c r="C14" s="71">
        <f t="shared" ref="C14:I14" si="3">ROUNDUP(C13/$K$8,1)</f>
        <v>1592.1</v>
      </c>
      <c r="D14" s="71">
        <f t="shared" si="3"/>
        <v>398.1</v>
      </c>
      <c r="E14" s="71">
        <f t="shared" si="3"/>
        <v>63.7</v>
      </c>
      <c r="F14" s="72">
        <f t="shared" si="3"/>
        <v>16</v>
      </c>
      <c r="G14" s="71">
        <f t="shared" si="3"/>
        <v>7.1</v>
      </c>
      <c r="H14" s="71">
        <f t="shared" si="3"/>
        <v>4</v>
      </c>
      <c r="I14" s="73">
        <f t="shared" si="3"/>
        <v>24.900000000000002</v>
      </c>
      <c r="J14" s="3"/>
      <c r="K14" s="87" t="str">
        <f>IF(K12="Yes",1-(1-C3)/(K6-1),"-")</f>
        <v>-</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row>
    <row r="15" spans="1:62" ht="17" thickBot="1">
      <c r="B15" s="74" t="s">
        <v>10</v>
      </c>
      <c r="C15" s="75">
        <f t="shared" ref="C15:D15" si="4">ROUNDUP(C14/7,0)</f>
        <v>228</v>
      </c>
      <c r="D15" s="75">
        <f t="shared" si="4"/>
        <v>57</v>
      </c>
      <c r="E15" s="75">
        <f>ROUNDUP(E14/7,0)</f>
        <v>10</v>
      </c>
      <c r="F15" s="76">
        <f t="shared" ref="F15:I15" si="5">ROUNDUP(F14/7,0)</f>
        <v>3</v>
      </c>
      <c r="G15" s="75">
        <f t="shared" si="5"/>
        <v>2</v>
      </c>
      <c r="H15" s="75">
        <f t="shared" si="5"/>
        <v>1</v>
      </c>
      <c r="I15" s="77">
        <f t="shared" si="5"/>
        <v>4</v>
      </c>
      <c r="J15" s="3"/>
      <c r="K15" s="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row>
    <row r="16" spans="1:62">
      <c r="B16" s="2"/>
      <c r="C16" s="3"/>
      <c r="D16" s="3"/>
      <c r="E16" s="3"/>
      <c r="F16" s="3"/>
      <c r="G16" s="3"/>
      <c r="H16" s="3"/>
      <c r="I16" s="3"/>
      <c r="J16" s="3"/>
      <c r="K16" s="3"/>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B17" s="1"/>
      <c r="C17" s="3"/>
      <c r="D17" s="3"/>
      <c r="E17" s="3"/>
      <c r="F17" s="3"/>
      <c r="G17" s="3"/>
      <c r="H17" s="3"/>
      <c r="I17" s="7"/>
      <c r="J17" s="3"/>
      <c r="K17" s="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2:62">
      <c r="B18" s="1"/>
      <c r="C18" s="3"/>
      <c r="D18" s="3"/>
      <c r="E18" s="3"/>
      <c r="F18" s="3"/>
      <c r="G18" s="3"/>
      <c r="H18" s="3"/>
      <c r="I18" s="3"/>
      <c r="J18" s="3"/>
      <c r="K18" s="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row>
    <row r="19" spans="2:62">
      <c r="B19" s="2"/>
      <c r="C19" s="3"/>
      <c r="D19" s="3"/>
      <c r="E19" s="14"/>
      <c r="F19" s="14"/>
      <c r="G19" s="3"/>
      <c r="H19" s="3"/>
      <c r="I19" s="7"/>
      <c r="J19" s="3"/>
      <c r="K19" s="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row>
    <row r="20" spans="2:62">
      <c r="B20" s="2"/>
      <c r="C20" s="3"/>
      <c r="D20" s="3"/>
      <c r="E20" s="3"/>
      <c r="F20" s="3"/>
      <c r="G20" s="3"/>
      <c r="H20" s="3"/>
      <c r="J20" s="3"/>
      <c r="K20" s="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row>
    <row r="21" spans="2:62">
      <c r="B21" s="2"/>
      <c r="C21" s="3"/>
      <c r="D21" s="3"/>
      <c r="E21" s="3"/>
      <c r="F21" s="3"/>
      <c r="G21" s="3"/>
      <c r="H21" s="3"/>
      <c r="I21" s="9"/>
      <c r="J21" s="3"/>
      <c r="K21" s="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row>
    <row r="22" spans="2:62">
      <c r="B22" s="2"/>
      <c r="C22" s="3"/>
      <c r="D22" s="3"/>
      <c r="E22" s="14"/>
      <c r="F22" s="14"/>
      <c r="G22" s="3"/>
      <c r="H22" s="3"/>
      <c r="J22" s="3"/>
      <c r="K22" s="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row>
    <row r="23" spans="2:62">
      <c r="B23" s="2"/>
      <c r="C23" s="3"/>
      <c r="D23" s="3"/>
      <c r="E23" s="3"/>
      <c r="F23" s="3"/>
      <c r="G23" s="3"/>
      <c r="H23" s="3"/>
      <c r="I23" s="8"/>
      <c r="J23" s="3"/>
      <c r="K23" s="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row>
    <row r="24" spans="2:62">
      <c r="B24" s="2"/>
      <c r="C24" s="3"/>
      <c r="D24" s="3"/>
      <c r="E24" s="3"/>
      <c r="F24" s="3"/>
      <c r="G24" s="3"/>
      <c r="H24" s="3"/>
      <c r="I24" s="3"/>
      <c r="J24" s="3"/>
      <c r="K24" s="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row>
    <row r="25" spans="2:62">
      <c r="B25" s="1"/>
      <c r="C25" s="3"/>
      <c r="D25" s="3"/>
      <c r="E25" s="3"/>
      <c r="F25" s="3"/>
      <c r="G25" s="3"/>
      <c r="H25" s="3"/>
      <c r="I25" s="10"/>
      <c r="J25" s="3"/>
      <c r="K25" s="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row>
    <row r="26" spans="2:6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row>
    <row r="27" spans="2:62">
      <c r="B27" s="1"/>
      <c r="C27" s="1"/>
      <c r="D27" s="1"/>
      <c r="E27" s="1"/>
      <c r="F27" s="1"/>
      <c r="G27" s="1"/>
      <c r="H27" s="1"/>
      <c r="I27" s="11"/>
      <c r="J27" s="6"/>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row>
    <row r="28" spans="2:6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row>
    <row r="29" spans="2:6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row>
    <row r="30" spans="2:6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row>
    <row r="31" spans="2:6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row>
    <row r="32" spans="2:6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row>
    <row r="33" spans="2:6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2:6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row>
    <row r="35" spans="2:6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row>
    <row r="36" spans="2:6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2:6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row>
    <row r="38" spans="2:6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row>
    <row r="39" spans="2:6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2:6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row>
    <row r="41" spans="2:6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row>
    <row r="42" spans="2:6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row>
    <row r="43" spans="2:6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row>
    <row r="44" spans="2:6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row>
    <row r="45" spans="2:6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row>
    <row r="46" spans="2:6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row>
    <row r="47" spans="2:6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row>
    <row r="48" spans="2:6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row>
    <row r="49" spans="2:6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2:6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row>
    <row r="51" spans="2:6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row>
    <row r="52" spans="2:6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row>
    <row r="53" spans="2:6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row>
    <row r="54" spans="2:6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row>
    <row r="55" spans="2:6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row>
    <row r="56" spans="2:62">
      <c r="B56" s="2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
      <c r="AX56" s="1"/>
      <c r="AY56" s="1"/>
      <c r="AZ56" s="1"/>
      <c r="BA56" s="1"/>
      <c r="BB56" s="1"/>
      <c r="BC56" s="1"/>
      <c r="BD56" s="1"/>
      <c r="BE56" s="1"/>
      <c r="BF56" s="1"/>
      <c r="BG56" s="1"/>
      <c r="BH56" s="1"/>
      <c r="BI56" s="1"/>
      <c r="BJ56" s="1"/>
    </row>
    <row r="57" spans="2:62">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1"/>
      <c r="AX57" s="1"/>
      <c r="AY57" s="1"/>
      <c r="AZ57" s="1"/>
      <c r="BA57" s="1"/>
      <c r="BB57" s="1"/>
      <c r="BC57" s="1"/>
      <c r="BD57" s="1"/>
      <c r="BE57" s="1"/>
      <c r="BF57" s="1"/>
      <c r="BG57" s="1"/>
      <c r="BH57" s="1"/>
      <c r="BI57" s="1"/>
      <c r="BJ57" s="1"/>
    </row>
    <row r="58" spans="2:62">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1"/>
      <c r="AX58" s="1"/>
      <c r="AY58" s="1"/>
      <c r="AZ58" s="1"/>
      <c r="BA58" s="1"/>
      <c r="BB58" s="1"/>
      <c r="BC58" s="1"/>
      <c r="BD58" s="1"/>
      <c r="BE58" s="1"/>
      <c r="BF58" s="1"/>
      <c r="BG58" s="1"/>
      <c r="BH58" s="1"/>
      <c r="BI58" s="1"/>
      <c r="BJ58" s="1"/>
    </row>
    <row r="59" spans="2:62">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
      <c r="AX59" s="1"/>
      <c r="AY59" s="1"/>
      <c r="AZ59" s="1"/>
      <c r="BA59" s="1"/>
      <c r="BB59" s="1"/>
      <c r="BC59" s="1"/>
      <c r="BD59" s="1"/>
      <c r="BE59" s="1"/>
      <c r="BF59" s="1"/>
      <c r="BG59" s="1"/>
      <c r="BH59" s="1"/>
      <c r="BI59" s="1"/>
      <c r="BJ59" s="1"/>
    </row>
    <row r="60" spans="2:6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
      <c r="AW60" s="1"/>
      <c r="AX60" s="1"/>
      <c r="AY60" s="1"/>
      <c r="AZ60" s="1"/>
      <c r="BA60" s="1"/>
      <c r="BB60" s="1"/>
      <c r="BC60" s="1"/>
      <c r="BD60" s="1"/>
      <c r="BE60" s="1"/>
      <c r="BF60" s="1"/>
      <c r="BG60" s="1"/>
      <c r="BH60" s="1"/>
      <c r="BI60" s="1"/>
      <c r="BJ60" s="1"/>
    </row>
    <row r="61" spans="2:6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2:6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row>
    <row r="63" spans="2:6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row>
    <row r="64" spans="2:6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row>
    <row r="65" spans="2:6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2:6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row>
    <row r="67" spans="2:6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row>
    <row r="68" spans="2:6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row>
    <row r="69" spans="2:6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row>
    <row r="70" spans="2:6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row>
    <row r="71" spans="2:6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2:6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row>
    <row r="73" spans="2:6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row>
    <row r="74" spans="2:6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row>
    <row r="75" spans="2:6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row>
    <row r="76" spans="2:6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row>
    <row r="77" spans="2:6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row>
    <row r="78" spans="2:6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row>
    <row r="79" spans="2:6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row>
    <row r="80" spans="2:6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row>
    <row r="81" spans="2:6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row>
    <row r="82" spans="2:6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row>
    <row r="83" spans="2:6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row>
    <row r="84" spans="2:6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row>
    <row r="85" spans="2:6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row>
    <row r="86" spans="2:6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row>
    <row r="87" spans="2:6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row>
    <row r="88" spans="2:6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row>
    <row r="89" spans="2:6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row>
    <row r="90" spans="2:6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row>
    <row r="91" spans="2:6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row>
    <row r="92" spans="2:6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row>
    <row r="93" spans="2:6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row>
    <row r="94" spans="2:6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row>
    <row r="95" spans="2:6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row>
    <row r="96" spans="2:6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row>
    <row r="97" spans="2:6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row>
    <row r="98" spans="2:6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row>
    <row r="99" spans="2:6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row>
    <row r="100" spans="2:6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row>
    <row r="101" spans="2:6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row>
    <row r="102" spans="2:6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row>
    <row r="103" spans="2:6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row>
    <row r="104" spans="2:6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row>
    <row r="105" spans="2:6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row>
    <row r="106" spans="2:6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row>
    <row r="107" spans="2:6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row>
    <row r="108" spans="2:6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row>
    <row r="109" spans="2:6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row>
    <row r="110" spans="2:6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row>
    <row r="111" spans="2:6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row>
    <row r="112" spans="2:6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row>
    <row r="113" spans="2:6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row>
    <row r="114" spans="2:6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row>
    <row r="115" spans="2:6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row>
    <row r="116" spans="2:6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row>
    <row r="117" spans="2:6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row>
    <row r="118" spans="2:6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row>
    <row r="119" spans="2:6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row>
    <row r="120" spans="2:6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row>
    <row r="121" spans="2:6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row>
    <row r="122" spans="2:6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row>
    <row r="123" spans="2:6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row>
    <row r="124" spans="2:6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row>
    <row r="125" spans="2:6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row>
    <row r="126" spans="2:6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row>
    <row r="127" spans="2:6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row>
    <row r="128" spans="2:6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row>
    <row r="129" spans="2:6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row>
    <row r="130" spans="2:6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row>
    <row r="131" spans="2:6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row>
    <row r="132" spans="2:6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row>
    <row r="133" spans="2:6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row>
    <row r="134" spans="2:6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row>
    <row r="135" spans="2:6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row>
    <row r="136" spans="2:6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row>
    <row r="137" spans="2:6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row>
    <row r="138" spans="2:6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row>
    <row r="139" spans="2:6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row>
    <row r="140" spans="2:6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row>
    <row r="141" spans="2:6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row>
    <row r="142" spans="2:6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row>
    <row r="143" spans="2:6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row>
    <row r="144" spans="2:6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row>
    <row r="145" spans="2:6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row>
    <row r="146" spans="2:6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row>
    <row r="147" spans="2:6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row>
    <row r="148" spans="2:6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row>
    <row r="149" spans="2:6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row>
    <row r="150" spans="2:6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row>
    <row r="151" spans="2:6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row>
    <row r="152" spans="2:6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row>
    <row r="153" spans="2:6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row>
    <row r="154" spans="2:6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row>
    <row r="155" spans="2:6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row>
    <row r="156" spans="2:6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row>
    <row r="157" spans="2:6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row>
    <row r="158" spans="2:6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row>
    <row r="159" spans="2:6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row>
    <row r="160" spans="2:6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row>
    <row r="161" spans="2:6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row>
    <row r="162" spans="2:6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row>
    <row r="163" spans="2:6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row>
    <row r="164" spans="2:6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row>
    <row r="165" spans="2:6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row>
    <row r="166" spans="2:6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row>
    <row r="167" spans="2:6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row>
    <row r="168" spans="2:6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row>
    <row r="169" spans="2:6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row>
    <row r="170" spans="2:6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row>
    <row r="171" spans="2:6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row>
    <row r="172" spans="2:6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row>
    <row r="173" spans="2:6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row>
    <row r="174" spans="2:6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row>
    <row r="175" spans="2:6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row>
    <row r="176" spans="2:6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row>
    <row r="177" spans="2:6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row>
  </sheetData>
  <sheetProtection sheet="1" objects="1" scenarios="1"/>
  <dataValidations count="3">
    <dataValidation type="list" allowBlank="1" showInputMessage="1" showErrorMessage="1" sqref="C3">
      <formula1>"95%,99%,99.9%"</formula1>
    </dataValidation>
    <dataValidation type="list" allowBlank="1" showInputMessage="1" showErrorMessage="1" sqref="C4">
      <formula1>"70%,80%,90%,95%,99%"</formula1>
    </dataValidation>
    <dataValidation type="list" allowBlank="1" showInputMessage="1" showErrorMessage="1" sqref="K12">
      <formula1>"Yes, No"</formula1>
    </dataValidation>
  </dataValidation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Sample size calculator CR</vt:lpstr>
      <vt:lpstr>Sample size calculator RPV</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dahl</dc:creator>
  <cp:lastModifiedBy>dahl</cp:lastModifiedBy>
  <dcterms:created xsi:type="dcterms:W3CDTF">2014-08-29T21:52:55Z</dcterms:created>
  <dcterms:modified xsi:type="dcterms:W3CDTF">2014-10-13T15:16:43Z</dcterms:modified>
</cp:coreProperties>
</file>